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návrh rozpočtu na vyvěšení" sheetId="1" r:id="rId1"/>
    <sheet name="rozpis rozpočtu" sheetId="2" r:id="rId2"/>
    <sheet name="stav financí a manažer" sheetId="3" r:id="rId3"/>
  </sheets>
  <definedNames>
    <definedName name="_xlnm.Print_Area" localSheetId="1">'rozpis rozpočtu'!$A$1:$J$52</definedName>
  </definedNames>
  <calcPr fullCalcOnLoad="1"/>
</workbook>
</file>

<file path=xl/sharedStrings.xml><?xml version="1.0" encoding="utf-8"?>
<sst xmlns="http://schemas.openxmlformats.org/spreadsheetml/2006/main" count="169" uniqueCount="88">
  <si>
    <t xml:space="preserve">Příjmy    </t>
  </si>
  <si>
    <t>Výdaje</t>
  </si>
  <si>
    <t>saldo příjmů a výdajů</t>
  </si>
  <si>
    <t>úroky z bankovních účtů</t>
  </si>
  <si>
    <t>pohoštění</t>
  </si>
  <si>
    <t>Org./kap</t>
  </si>
  <si>
    <t>100</t>
  </si>
  <si>
    <t>Stříbrský region</t>
  </si>
  <si>
    <t>v tis. Kč</t>
  </si>
  <si>
    <t>001</t>
  </si>
  <si>
    <t>Příjmy  c e l k e m</t>
  </si>
  <si>
    <t>Výdaje   c e l k e m</t>
  </si>
  <si>
    <t>materiál</t>
  </si>
  <si>
    <t>poštovné</t>
  </si>
  <si>
    <t xml:space="preserve">Vyvěšeno na úřední a elektronické desce dne: </t>
  </si>
  <si>
    <t xml:space="preserve">Sejmuto na úřední a elektronické desce dne:     </t>
  </si>
  <si>
    <t>financování z volných prostředků</t>
  </si>
  <si>
    <t xml:space="preserve">bankovní poplatky z účtů </t>
  </si>
  <si>
    <t>pojištění</t>
  </si>
  <si>
    <t>oprava a údržba jeviště</t>
  </si>
  <si>
    <t>NR</t>
  </si>
  <si>
    <t>neinvestiční přijaté transfery od obcí - roční členské příspěvky</t>
  </si>
  <si>
    <t>nedaňové příjmy</t>
  </si>
  <si>
    <t>transfery</t>
  </si>
  <si>
    <t>Běžné výdaje</t>
  </si>
  <si>
    <t>Kapitálové výdaje</t>
  </si>
  <si>
    <t>Saldo příjmů a výdajů</t>
  </si>
  <si>
    <t>Financování z volných prostředků</t>
  </si>
  <si>
    <t>PŘÍJMY</t>
  </si>
  <si>
    <t>VÝDAJE</t>
  </si>
  <si>
    <t>á 15 Kč</t>
  </si>
  <si>
    <r>
      <t xml:space="preserve">ostatní služby </t>
    </r>
    <r>
      <rPr>
        <sz val="9"/>
        <rFont val="Times New Roman"/>
        <family val="1"/>
      </rPr>
      <t>(účetnictví, audit; atd.)</t>
    </r>
  </si>
  <si>
    <t>*12</t>
  </si>
  <si>
    <t>stav na účtu</t>
  </si>
  <si>
    <t>oček. příjmy</t>
  </si>
  <si>
    <t>příjem který se neuskuteční - SMO</t>
  </si>
  <si>
    <t>oček. výdaje</t>
  </si>
  <si>
    <t>stav financí k 31.05.2021</t>
  </si>
  <si>
    <t>13 obcí gdpr</t>
  </si>
  <si>
    <t>8 škol gdpr</t>
  </si>
  <si>
    <t>obce</t>
  </si>
  <si>
    <t>školy</t>
  </si>
  <si>
    <t>počet obcí a škol</t>
  </si>
  <si>
    <t>výše platby ročně</t>
  </si>
  <si>
    <t>celkem</t>
  </si>
  <si>
    <t>mzda</t>
  </si>
  <si>
    <t>0,5 úvazku</t>
  </si>
  <si>
    <t>cizí škola</t>
  </si>
  <si>
    <t>cizí obec</t>
  </si>
  <si>
    <t>chybí</t>
  </si>
  <si>
    <t xml:space="preserve">zpracování dat </t>
  </si>
  <si>
    <t>telefon, internet a webové stránky (doména)</t>
  </si>
  <si>
    <t>cestovné</t>
  </si>
  <si>
    <t>školení</t>
  </si>
  <si>
    <t>teď</t>
  </si>
  <si>
    <t>s navýšením</t>
  </si>
  <si>
    <t>měsíčně</t>
  </si>
  <si>
    <t>ročně</t>
  </si>
  <si>
    <t>chybí po navýšení</t>
  </si>
  <si>
    <t>1 cizí obec</t>
  </si>
  <si>
    <t>1 cizí škola</t>
  </si>
  <si>
    <t>z NR zbývá v tis. Kč</t>
  </si>
  <si>
    <t xml:space="preserve">měsíční platba </t>
  </si>
  <si>
    <t>stříbro</t>
  </si>
  <si>
    <t>ceny SMS</t>
  </si>
  <si>
    <t>Stříbro</t>
  </si>
  <si>
    <t>obec do 3.000 obyvatel</t>
  </si>
  <si>
    <t>obec nad 3,000 obyvatel</t>
  </si>
  <si>
    <t>NÁVRH V NÁVAZNOSTI NA POSKYTOVANOU CENU SVAZU (SMS)</t>
  </si>
  <si>
    <t>soc. pojištění</t>
  </si>
  <si>
    <t>zdrav. pojištění</t>
  </si>
  <si>
    <t>zákonné pojištění</t>
  </si>
  <si>
    <t>stav k 31.12.2021</t>
  </si>
  <si>
    <t>příjmy 2021</t>
  </si>
  <si>
    <t>výdaje 2021</t>
  </si>
  <si>
    <t>odhad volných financí</t>
  </si>
  <si>
    <t>Projednáno na členské schůzi dne ……….. 2021</t>
  </si>
  <si>
    <t>rozpočet 2022</t>
  </si>
  <si>
    <t>příjem za GDPR</t>
  </si>
  <si>
    <t>příspěvek na manažera od obcí</t>
  </si>
  <si>
    <t>drobný dl. majetek</t>
  </si>
  <si>
    <t>transfery obyvatelstvu (PP)</t>
  </si>
  <si>
    <t>Oček. skutečnost 2022</t>
  </si>
  <si>
    <t>Návrh rozpočtu na 2023</t>
  </si>
  <si>
    <t>NÁVRH ROZPOČTU 2023</t>
  </si>
  <si>
    <t>příjmy</t>
  </si>
  <si>
    <t>výdaje</t>
  </si>
  <si>
    <t>poplatky za konference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</si>
</sst>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</numFmts>
  <fonts count="7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u val="double"/>
      <sz val="14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"/>
      <family val="2"/>
    </font>
    <font>
      <b/>
      <u val="single"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sz val="10"/>
      <color indexed="10"/>
      <name val="Arial CE"/>
      <family val="0"/>
    </font>
    <font>
      <b/>
      <sz val="12"/>
      <name val="Arial CE"/>
      <family val="0"/>
    </font>
    <font>
      <sz val="11"/>
      <color indexed="10"/>
      <name val="Arial CE"/>
      <family val="0"/>
    </font>
    <font>
      <sz val="12"/>
      <color indexed="10"/>
      <name val="Arial CE"/>
      <family val="0"/>
    </font>
    <font>
      <b/>
      <u val="double"/>
      <sz val="11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u val="double"/>
      <sz val="9"/>
      <name val="Arial CE"/>
      <family val="0"/>
    </font>
    <font>
      <sz val="9"/>
      <color indexed="10"/>
      <name val="Arial CE"/>
      <family val="0"/>
    </font>
    <font>
      <b/>
      <u val="single"/>
      <sz val="10"/>
      <name val="Arial CE"/>
      <family val="0"/>
    </font>
    <font>
      <b/>
      <u val="double"/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49" fontId="10" fillId="32" borderId="0" xfId="0" applyNumberFormat="1" applyFont="1" applyFill="1" applyAlignment="1">
      <alignment horizontal="center"/>
    </xf>
    <xf numFmtId="0" fontId="10" fillId="32" borderId="0" xfId="0" applyFont="1" applyFill="1" applyBorder="1" applyAlignment="1">
      <alignment/>
    </xf>
    <xf numFmtId="4" fontId="10" fillId="32" borderId="0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4" fontId="1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9" fontId="10" fillId="3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" fontId="10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9" fillId="32" borderId="0" xfId="0" applyFont="1" applyFill="1" applyBorder="1" applyAlignment="1">
      <alignment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justify" vertical="center"/>
    </xf>
    <xf numFmtId="4" fontId="17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right" vertical="center"/>
    </xf>
    <xf numFmtId="0" fontId="10" fillId="32" borderId="10" xfId="0" applyFont="1" applyFill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4" fontId="0" fillId="0" borderId="0" xfId="38" applyFon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4" fontId="20" fillId="0" borderId="0" xfId="0" applyNumberFormat="1" applyFont="1" applyAlignment="1">
      <alignment vertical="center" wrapText="1"/>
    </xf>
    <xf numFmtId="16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68" fontId="0" fillId="0" borderId="0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166" fontId="21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6" fillId="4" borderId="18" xfId="0" applyFont="1" applyFill="1" applyBorder="1" applyAlignment="1">
      <alignment vertical="center"/>
    </xf>
    <xf numFmtId="168" fontId="28" fillId="4" borderId="18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168" fontId="26" fillId="4" borderId="1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66" fontId="21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2" fontId="0" fillId="34" borderId="18" xfId="0" applyNumberFormat="1" applyFill="1" applyBorder="1" applyAlignment="1">
      <alignment vertical="center"/>
    </xf>
    <xf numFmtId="2" fontId="0" fillId="34" borderId="19" xfId="0" applyNumberFormat="1" applyFill="1" applyBorder="1" applyAlignment="1">
      <alignment vertical="center"/>
    </xf>
    <xf numFmtId="0" fontId="30" fillId="4" borderId="18" xfId="0" applyFont="1" applyFill="1" applyBorder="1" applyAlignment="1">
      <alignment vertical="center"/>
    </xf>
    <xf numFmtId="0" fontId="31" fillId="4" borderId="10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2" fontId="32" fillId="4" borderId="18" xfId="0" applyNumberFormat="1" applyFont="1" applyFill="1" applyBorder="1" applyAlignment="1">
      <alignment vertical="center"/>
    </xf>
    <xf numFmtId="2" fontId="32" fillId="4" borderId="19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0" fillId="35" borderId="18" xfId="0" applyFont="1" applyFill="1" applyBorder="1" applyAlignment="1">
      <alignment vertical="center"/>
    </xf>
    <xf numFmtId="0" fontId="31" fillId="35" borderId="10" xfId="0" applyFont="1" applyFill="1" applyBorder="1" applyAlignment="1">
      <alignment horizontal="center" vertical="center"/>
    </xf>
    <xf numFmtId="0" fontId="32" fillId="35" borderId="0" xfId="0" applyFont="1" applyFill="1" applyAlignment="1">
      <alignment vertical="center"/>
    </xf>
    <xf numFmtId="2" fontId="32" fillId="35" borderId="18" xfId="0" applyNumberFormat="1" applyFont="1" applyFill="1" applyBorder="1" applyAlignment="1">
      <alignment vertical="center"/>
    </xf>
    <xf numFmtId="2" fontId="32" fillId="35" borderId="19" xfId="0" applyNumberFormat="1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vertical="center"/>
    </xf>
    <xf numFmtId="0" fontId="35" fillId="33" borderId="23" xfId="0" applyFont="1" applyFill="1" applyBorder="1" applyAlignment="1">
      <alignment vertical="center"/>
    </xf>
    <xf numFmtId="0" fontId="35" fillId="33" borderId="24" xfId="0" applyFont="1" applyFill="1" applyBorder="1" applyAlignment="1">
      <alignment vertical="center"/>
    </xf>
    <xf numFmtId="0" fontId="35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2" fontId="0" fillId="33" borderId="18" xfId="0" applyNumberFormat="1" applyFont="1" applyFill="1" applyBorder="1" applyAlignment="1">
      <alignment vertical="center"/>
    </xf>
    <xf numFmtId="2" fontId="0" fillId="33" borderId="19" xfId="0" applyNumberFormat="1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0" fontId="30" fillId="32" borderId="18" xfId="0" applyFont="1" applyFill="1" applyBorder="1" applyAlignment="1">
      <alignment vertical="center"/>
    </xf>
    <xf numFmtId="0" fontId="31" fillId="32" borderId="10" xfId="0" applyFont="1" applyFill="1" applyBorder="1" applyAlignment="1">
      <alignment horizontal="center" vertical="center"/>
    </xf>
    <xf numFmtId="0" fontId="32" fillId="32" borderId="0" xfId="0" applyFont="1" applyFill="1" applyAlignment="1">
      <alignment vertical="center"/>
    </xf>
    <xf numFmtId="2" fontId="32" fillId="32" borderId="18" xfId="0" applyNumberFormat="1" applyFont="1" applyFill="1" applyBorder="1" applyAlignment="1">
      <alignment vertical="center"/>
    </xf>
    <xf numFmtId="2" fontId="32" fillId="32" borderId="1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8" fontId="18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18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2" fontId="0" fillId="36" borderId="18" xfId="0" applyNumberFormat="1" applyFill="1" applyBorder="1" applyAlignment="1">
      <alignment vertical="center"/>
    </xf>
    <xf numFmtId="2" fontId="0" fillId="36" borderId="19" xfId="0" applyNumberFormat="1" applyFill="1" applyBorder="1" applyAlignment="1">
      <alignment vertical="center"/>
    </xf>
    <xf numFmtId="0" fontId="10" fillId="32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10" fillId="32" borderId="11" xfId="0" applyFont="1" applyFill="1" applyBorder="1" applyAlignment="1">
      <alignment horizontal="left"/>
    </xf>
    <xf numFmtId="4" fontId="10" fillId="32" borderId="11" xfId="0" applyNumberFormat="1" applyFont="1" applyFill="1" applyBorder="1" applyAlignment="1">
      <alignment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18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10" fillId="32" borderId="10" xfId="0" applyNumberFormat="1" applyFont="1" applyFill="1" applyBorder="1" applyAlignment="1">
      <alignment vertical="center"/>
    </xf>
    <xf numFmtId="4" fontId="1" fillId="32" borderId="0" xfId="0" applyNumberFormat="1" applyFont="1" applyFill="1" applyBorder="1" applyAlignment="1">
      <alignment vertical="center"/>
    </xf>
    <xf numFmtId="4" fontId="7" fillId="32" borderId="0" xfId="0" applyNumberFormat="1" applyFont="1" applyFill="1" applyAlignment="1">
      <alignment vertical="center"/>
    </xf>
    <xf numFmtId="4" fontId="2" fillId="32" borderId="0" xfId="0" applyNumberFormat="1" applyFont="1" applyFill="1" applyAlignment="1">
      <alignment vertical="center"/>
    </xf>
    <xf numFmtId="4" fontId="1" fillId="32" borderId="0" xfId="0" applyNumberFormat="1" applyFont="1" applyFill="1" applyAlignment="1">
      <alignment vertical="center"/>
    </xf>
    <xf numFmtId="2" fontId="10" fillId="32" borderId="0" xfId="0" applyNumberFormat="1" applyFont="1" applyFill="1" applyAlignment="1">
      <alignment horizontal="right" vertical="center"/>
    </xf>
    <xf numFmtId="4" fontId="12" fillId="32" borderId="0" xfId="0" applyNumberFormat="1" applyFont="1" applyFill="1" applyAlignment="1">
      <alignment vertical="center"/>
    </xf>
    <xf numFmtId="4" fontId="11" fillId="32" borderId="0" xfId="0" applyNumberFormat="1" applyFont="1" applyFill="1" applyAlignment="1">
      <alignment vertical="center"/>
    </xf>
    <xf numFmtId="0" fontId="10" fillId="32" borderId="0" xfId="0" applyFont="1" applyFill="1" applyAlignment="1">
      <alignment horizontal="justify" vertical="center"/>
    </xf>
    <xf numFmtId="0" fontId="7" fillId="32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68" fontId="36" fillId="33" borderId="26" xfId="0" applyNumberFormat="1" applyFont="1" applyFill="1" applyBorder="1" applyAlignment="1">
      <alignment horizontal="center" vertical="center"/>
    </xf>
    <xf numFmtId="168" fontId="25" fillId="33" borderId="18" xfId="0" applyNumberFormat="1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168" fontId="25" fillId="33" borderId="0" xfId="0" applyNumberFormat="1" applyFont="1" applyFill="1" applyBorder="1" applyAlignment="1">
      <alignment horizontal="center" vertical="center"/>
    </xf>
    <xf numFmtId="168" fontId="31" fillId="32" borderId="26" xfId="0" applyNumberFormat="1" applyFont="1" applyFill="1" applyBorder="1" applyAlignment="1">
      <alignment horizontal="center" vertical="center"/>
    </xf>
    <xf numFmtId="168" fontId="34" fillId="32" borderId="18" xfId="0" applyNumberFormat="1" applyFont="1" applyFill="1" applyBorder="1" applyAlignment="1">
      <alignment horizontal="center" vertical="center"/>
    </xf>
    <xf numFmtId="0" fontId="34" fillId="32" borderId="18" xfId="0" applyFont="1" applyFill="1" applyBorder="1" applyAlignment="1">
      <alignment horizontal="center" vertical="center"/>
    </xf>
    <xf numFmtId="0" fontId="32" fillId="32" borderId="0" xfId="0" applyFont="1" applyFill="1" applyAlignment="1">
      <alignment vertical="center"/>
    </xf>
    <xf numFmtId="0" fontId="26" fillId="0" borderId="18" xfId="0" applyFont="1" applyBorder="1" applyAlignment="1">
      <alignment horizontal="center" vertical="center"/>
    </xf>
    <xf numFmtId="168" fontId="34" fillId="32" borderId="0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168" fontId="33" fillId="4" borderId="26" xfId="0" applyNumberFormat="1" applyFont="1" applyFill="1" applyBorder="1" applyAlignment="1">
      <alignment horizontal="center" vertical="center"/>
    </xf>
    <xf numFmtId="168" fontId="34" fillId="4" borderId="18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168" fontId="34" fillId="4" borderId="0" xfId="0" applyNumberFormat="1" applyFont="1" applyFill="1" applyBorder="1" applyAlignment="1">
      <alignment horizontal="center" vertical="center"/>
    </xf>
    <xf numFmtId="0" fontId="32" fillId="35" borderId="0" xfId="0" applyFont="1" applyFill="1" applyAlignment="1">
      <alignment vertical="center"/>
    </xf>
    <xf numFmtId="168" fontId="33" fillId="35" borderId="26" xfId="0" applyNumberFormat="1" applyFont="1" applyFill="1" applyBorder="1" applyAlignment="1">
      <alignment horizontal="center" vertical="center"/>
    </xf>
    <xf numFmtId="168" fontId="34" fillId="35" borderId="18" xfId="0" applyNumberFormat="1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/>
    </xf>
    <xf numFmtId="168" fontId="34" fillId="35" borderId="0" xfId="0" applyNumberFormat="1" applyFont="1" applyFill="1" applyBorder="1" applyAlignment="1">
      <alignment horizontal="center" vertical="center"/>
    </xf>
    <xf numFmtId="168" fontId="27" fillId="34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168" fontId="29" fillId="36" borderId="26" xfId="0" applyNumberFormat="1" applyFont="1" applyFill="1" applyBorder="1" applyAlignment="1">
      <alignment horizontal="center" vertical="center"/>
    </xf>
    <xf numFmtId="168" fontId="27" fillId="36" borderId="18" xfId="0" applyNumberFormat="1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168" fontId="27" fillId="36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168" fontId="29" fillId="34" borderId="26" xfId="0" applyNumberFormat="1" applyFont="1" applyFill="1" applyBorder="1" applyAlignment="1">
      <alignment horizontal="center" vertical="center"/>
    </xf>
    <xf numFmtId="168" fontId="27" fillId="34" borderId="18" xfId="0" applyNumberFormat="1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view="pageBreakPreview" zoomScaleSheetLayoutView="100" zoomScalePageLayoutView="0" workbookViewId="0" topLeftCell="A10">
      <selection activeCell="F31" sqref="F31"/>
    </sheetView>
  </sheetViews>
  <sheetFormatPr defaultColWidth="9.00390625" defaultRowHeight="12.75"/>
  <cols>
    <col min="1" max="1" width="31.75390625" style="80" customWidth="1"/>
    <col min="2" max="2" width="10.00390625" style="55" customWidth="1"/>
    <col min="3" max="3" width="4.75390625" style="55" customWidth="1"/>
    <col min="4" max="4" width="4.875" style="55" customWidth="1"/>
    <col min="5" max="5" width="5.375" style="55" customWidth="1"/>
    <col min="6" max="6" width="30.125" style="55" customWidth="1"/>
    <col min="7" max="7" width="11.00390625" style="55" customWidth="1"/>
    <col min="8" max="78" width="9.125" style="55" customWidth="1"/>
    <col min="79" max="16384" width="9.125" style="56" customWidth="1"/>
  </cols>
  <sheetData>
    <row r="1" spans="1:7" ht="25.5">
      <c r="A1" s="208" t="s">
        <v>7</v>
      </c>
      <c r="B1" s="208"/>
      <c r="C1" s="208"/>
      <c r="D1" s="208"/>
      <c r="E1" s="208"/>
      <c r="F1" s="208"/>
      <c r="G1" s="208"/>
    </row>
    <row r="2" spans="1:7" ht="22.5">
      <c r="A2" s="209" t="s">
        <v>83</v>
      </c>
      <c r="B2" s="209"/>
      <c r="C2" s="209"/>
      <c r="D2" s="209"/>
      <c r="E2" s="209"/>
      <c r="F2" s="209"/>
      <c r="G2" s="209"/>
    </row>
    <row r="3" spans="1:7" ht="15.75">
      <c r="A3" s="210" t="s">
        <v>8</v>
      </c>
      <c r="B3" s="210"/>
      <c r="C3" s="210"/>
      <c r="D3" s="210"/>
      <c r="E3" s="210"/>
      <c r="F3" s="210"/>
      <c r="G3" s="210"/>
    </row>
    <row r="4" ht="20.25" customHeight="1">
      <c r="A4" s="79"/>
    </row>
    <row r="5" spans="1:78" s="91" customFormat="1" ht="27" customHeight="1">
      <c r="A5" s="211" t="s">
        <v>84</v>
      </c>
      <c r="B5" s="211"/>
      <c r="C5" s="90"/>
      <c r="D5" s="212" t="s">
        <v>82</v>
      </c>
      <c r="E5" s="212"/>
      <c r="F5" s="212"/>
      <c r="G5" s="21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</row>
    <row r="6" spans="1:78" s="91" customFormat="1" ht="18" customHeight="1">
      <c r="A6" s="92"/>
      <c r="B6" s="92"/>
      <c r="C6" s="90"/>
      <c r="D6" s="95"/>
      <c r="E6" s="95"/>
      <c r="F6" s="95"/>
      <c r="G6" s="95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</row>
    <row r="7" spans="1:78" s="59" customFormat="1" ht="21.75" customHeight="1">
      <c r="A7" s="89" t="s">
        <v>28</v>
      </c>
      <c r="B7" s="57" t="str">
        <f>'rozpis rozpočtu'!D5</f>
        <v>NR</v>
      </c>
      <c r="C7" s="58"/>
      <c r="D7" s="207" t="s">
        <v>28</v>
      </c>
      <c r="E7" s="207"/>
      <c r="F7" s="207"/>
      <c r="G7" s="96" t="s">
        <v>8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" ht="15" customHeight="1">
      <c r="A8" s="81"/>
      <c r="B8" s="108"/>
      <c r="D8" s="98" t="s">
        <v>22</v>
      </c>
      <c r="E8" s="98"/>
      <c r="F8" s="98"/>
      <c r="G8" s="93">
        <v>107</v>
      </c>
    </row>
    <row r="9" spans="1:78" s="60" customFormat="1" ht="15.75" customHeight="1">
      <c r="A9" s="81" t="s">
        <v>85</v>
      </c>
      <c r="B9" s="109">
        <f>'rozpis rozpočtu'!D13</f>
        <v>420.53</v>
      </c>
      <c r="C9" s="61"/>
      <c r="D9" s="206" t="s">
        <v>23</v>
      </c>
      <c r="E9" s="206"/>
      <c r="F9" s="206"/>
      <c r="G9" s="99">
        <v>313.53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</row>
    <row r="10" spans="1:90" s="62" customFormat="1" ht="6" customHeight="1" thickBot="1">
      <c r="A10" s="82"/>
      <c r="B10" s="63"/>
      <c r="C10" s="61"/>
      <c r="D10" s="100"/>
      <c r="E10" s="100"/>
      <c r="F10" s="100"/>
      <c r="G10" s="198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</row>
    <row r="11" spans="1:90" ht="12.75">
      <c r="A11" s="83"/>
      <c r="B11" s="64"/>
      <c r="D11" s="97"/>
      <c r="E11" s="97"/>
      <c r="F11" s="97"/>
      <c r="G11" s="199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82" s="59" customFormat="1" ht="15.75">
      <c r="A12" s="65" t="s">
        <v>10</v>
      </c>
      <c r="B12" s="66">
        <f>'rozpis rozpočtu'!D13</f>
        <v>420.53</v>
      </c>
      <c r="C12" s="58"/>
      <c r="D12" s="101" t="s">
        <v>10</v>
      </c>
      <c r="E12" s="102"/>
      <c r="F12" s="102"/>
      <c r="G12" s="200">
        <f>SUM(G8:G10)</f>
        <v>420.53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</row>
    <row r="13" spans="1:82" ht="12.75">
      <c r="A13" s="79"/>
      <c r="B13" s="67"/>
      <c r="D13" s="97"/>
      <c r="E13" s="97"/>
      <c r="F13" s="97"/>
      <c r="G13" s="201"/>
      <c r="CA13" s="55"/>
      <c r="CB13" s="55"/>
      <c r="CC13" s="55"/>
      <c r="CD13" s="55"/>
    </row>
    <row r="14" spans="1:82" ht="12.75">
      <c r="A14" s="79"/>
      <c r="B14" s="67"/>
      <c r="D14" s="97"/>
      <c r="E14" s="97"/>
      <c r="F14" s="97"/>
      <c r="G14" s="201"/>
      <c r="CA14" s="55"/>
      <c r="CB14" s="55"/>
      <c r="CC14" s="55"/>
      <c r="CD14" s="55"/>
    </row>
    <row r="15" spans="1:82" ht="12.75">
      <c r="A15" s="79"/>
      <c r="B15" s="67"/>
      <c r="D15" s="97"/>
      <c r="E15" s="97"/>
      <c r="F15" s="97"/>
      <c r="G15" s="201"/>
      <c r="CA15" s="55"/>
      <c r="CB15" s="55"/>
      <c r="CC15" s="55"/>
      <c r="CD15" s="55"/>
    </row>
    <row r="16" spans="2:82" ht="12.75">
      <c r="B16" s="68"/>
      <c r="D16" s="97"/>
      <c r="E16" s="97"/>
      <c r="F16" s="97"/>
      <c r="G16" s="202"/>
      <c r="CA16" s="55"/>
      <c r="CB16" s="55"/>
      <c r="CC16" s="55"/>
      <c r="CD16" s="55"/>
    </row>
    <row r="17" spans="1:78" s="59" customFormat="1" ht="20.25" customHeight="1">
      <c r="A17" s="89" t="s">
        <v>29</v>
      </c>
      <c r="B17" s="57" t="str">
        <f>B7</f>
        <v>NR</v>
      </c>
      <c r="C17" s="58"/>
      <c r="D17" s="207" t="s">
        <v>29</v>
      </c>
      <c r="E17" s="207"/>
      <c r="F17" s="207"/>
      <c r="G17" s="96" t="str">
        <f>G7</f>
        <v>v tis. Kč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78" s="59" customFormat="1" ht="15.75">
      <c r="A18" s="81"/>
      <c r="B18" s="106"/>
      <c r="C18" s="58"/>
      <c r="D18" s="102" t="s">
        <v>24</v>
      </c>
      <c r="E18" s="102"/>
      <c r="F18" s="102"/>
      <c r="G18" s="203">
        <v>441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s="60" customFormat="1" ht="15.75" thickBot="1">
      <c r="A19" s="82" t="s">
        <v>86</v>
      </c>
      <c r="B19" s="70">
        <f>'rozpis rozpočtu'!D42</f>
        <v>384.55559999999997</v>
      </c>
      <c r="C19" s="61"/>
      <c r="D19" s="107" t="s">
        <v>25</v>
      </c>
      <c r="E19" s="100"/>
      <c r="F19" s="100"/>
      <c r="G19" s="198">
        <v>0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</row>
    <row r="20" spans="1:7" ht="9.75" customHeight="1">
      <c r="A20" s="84"/>
      <c r="B20" s="64"/>
      <c r="D20" s="97"/>
      <c r="E20" s="97"/>
      <c r="F20" s="97"/>
      <c r="G20" s="199"/>
    </row>
    <row r="21" spans="1:78" s="59" customFormat="1" ht="15.75">
      <c r="A21" s="65" t="s">
        <v>11</v>
      </c>
      <c r="B21" s="66">
        <f>'rozpis rozpočtu'!D42</f>
        <v>384.55559999999997</v>
      </c>
      <c r="C21" s="58"/>
      <c r="D21" s="101" t="s">
        <v>11</v>
      </c>
      <c r="E21" s="102"/>
      <c r="F21" s="102"/>
      <c r="G21" s="200">
        <f>SUM(G18:G19)</f>
        <v>441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</row>
    <row r="22" spans="1:7" ht="12.75">
      <c r="A22" s="79"/>
      <c r="B22" s="67"/>
      <c r="D22" s="97"/>
      <c r="E22" s="97"/>
      <c r="F22" s="97"/>
      <c r="G22" s="201"/>
    </row>
    <row r="23" spans="1:78" s="60" customFormat="1" ht="15">
      <c r="A23" s="85"/>
      <c r="B23" s="71"/>
      <c r="C23" s="61"/>
      <c r="D23" s="94"/>
      <c r="E23" s="94"/>
      <c r="F23" s="94"/>
      <c r="G23" s="204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</row>
    <row r="24" spans="1:78" s="60" customFormat="1" ht="15">
      <c r="A24" s="81"/>
      <c r="B24" s="69"/>
      <c r="C24" s="61"/>
      <c r="D24" s="94"/>
      <c r="E24" s="94"/>
      <c r="F24" s="94"/>
      <c r="G24" s="99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</row>
    <row r="25" spans="1:78" s="60" customFormat="1" ht="15">
      <c r="A25" s="86" t="s">
        <v>26</v>
      </c>
      <c r="B25" s="73">
        <f>SUM(B12-B21)</f>
        <v>35.9744</v>
      </c>
      <c r="C25" s="61"/>
      <c r="D25" s="103" t="s">
        <v>26</v>
      </c>
      <c r="E25" s="94"/>
      <c r="F25" s="94"/>
      <c r="G25" s="205">
        <f>SUM(G12-G21)</f>
        <v>-20.470000000000027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</row>
    <row r="26" spans="1:78" s="60" customFormat="1" ht="15">
      <c r="A26" s="86"/>
      <c r="B26" s="73"/>
      <c r="C26" s="61"/>
      <c r="D26" s="104"/>
      <c r="E26" s="94"/>
      <c r="F26" s="94"/>
      <c r="G26" s="205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</row>
    <row r="27" spans="1:78" s="60" customFormat="1" ht="24" customHeight="1">
      <c r="A27" s="86" t="s">
        <v>27</v>
      </c>
      <c r="B27" s="73">
        <f>-B25</f>
        <v>-35.9744</v>
      </c>
      <c r="C27" s="61"/>
      <c r="D27" s="103" t="s">
        <v>27</v>
      </c>
      <c r="E27" s="94"/>
      <c r="F27" s="94"/>
      <c r="G27" s="205">
        <f>-G25</f>
        <v>20.470000000000027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</row>
    <row r="28" spans="1:78" s="60" customFormat="1" ht="15">
      <c r="A28" s="86"/>
      <c r="B28" s="73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</row>
    <row r="29" spans="1:78" s="60" customFormat="1" ht="15">
      <c r="A29" s="86"/>
      <c r="B29" s="7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</row>
    <row r="30" ht="13.5">
      <c r="A30" s="87"/>
    </row>
    <row r="31" ht="13.5">
      <c r="A31" s="87"/>
    </row>
    <row r="32" spans="1:2" s="32" customFormat="1" ht="15">
      <c r="A32" s="74" t="s">
        <v>14</v>
      </c>
      <c r="B32" s="35"/>
    </row>
    <row r="33" s="32" customFormat="1" ht="15">
      <c r="A33" s="33"/>
    </row>
    <row r="34" s="32" customFormat="1" ht="15">
      <c r="A34" s="72"/>
    </row>
    <row r="35" spans="1:2" s="32" customFormat="1" ht="15">
      <c r="A35" s="34" t="s">
        <v>15</v>
      </c>
      <c r="B35" s="35"/>
    </row>
    <row r="51" ht="13.5">
      <c r="A51" s="88"/>
    </row>
    <row r="52" ht="13.5">
      <c r="A52" s="87"/>
    </row>
    <row r="53" ht="13.5">
      <c r="A53" s="87"/>
    </row>
    <row r="54" ht="13.5">
      <c r="A54" s="87"/>
    </row>
  </sheetData>
  <sheetProtection/>
  <mergeCells count="8">
    <mergeCell ref="D9:F9"/>
    <mergeCell ref="D17:F17"/>
    <mergeCell ref="A1:G1"/>
    <mergeCell ref="A2:G2"/>
    <mergeCell ref="A3:G3"/>
    <mergeCell ref="D7:F7"/>
    <mergeCell ref="A5:B5"/>
    <mergeCell ref="D5:G5"/>
  </mergeCells>
  <printOptions/>
  <pageMargins left="0.35" right="0.26" top="0.53" bottom="0.5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1"/>
  <sheetViews>
    <sheetView view="pageBreakPreview" zoomScaleSheetLayoutView="100" zoomScalePageLayoutView="0" workbookViewId="0" topLeftCell="A10">
      <selection activeCell="D28" sqref="D28"/>
    </sheetView>
  </sheetViews>
  <sheetFormatPr defaultColWidth="9.00390625" defaultRowHeight="12.75"/>
  <cols>
    <col min="1" max="1" width="8.75390625" style="1" customWidth="1"/>
    <col min="2" max="2" width="5.25390625" style="1" customWidth="1"/>
    <col min="3" max="3" width="55.00390625" style="1" customWidth="1"/>
    <col min="4" max="4" width="10.625" style="4" customWidth="1"/>
    <col min="5" max="5" width="1.75390625" style="4" customWidth="1"/>
    <col min="6" max="6" width="7.625" style="4" customWidth="1"/>
    <col min="7" max="7" width="1.25" style="4" customWidth="1"/>
    <col min="8" max="8" width="5.625" style="105" customWidth="1"/>
    <col min="9" max="9" width="7.125" style="105" customWidth="1"/>
    <col min="10" max="10" width="7.875" style="105" customWidth="1"/>
    <col min="11" max="76" width="9.125" style="4" customWidth="1"/>
    <col min="77" max="16384" width="9.125" style="1" customWidth="1"/>
  </cols>
  <sheetData>
    <row r="1" spans="1:4" ht="25.5">
      <c r="A1" s="214" t="s">
        <v>7</v>
      </c>
      <c r="B1" s="214"/>
      <c r="C1" s="214"/>
      <c r="D1" s="214"/>
    </row>
    <row r="2" spans="1:4" ht="22.5">
      <c r="A2" s="215" t="str">
        <f>'návrh rozpočtu na vyvěšení'!A2:B2</f>
        <v>Návrh rozpočtu na 2023</v>
      </c>
      <c r="B2" s="215"/>
      <c r="C2" s="215"/>
      <c r="D2" s="215"/>
    </row>
    <row r="3" spans="1:4" ht="15.75">
      <c r="A3" s="216" t="s">
        <v>8</v>
      </c>
      <c r="B3" s="216"/>
      <c r="C3" s="216"/>
      <c r="D3" s="216"/>
    </row>
    <row r="4" spans="2:3" ht="12.75">
      <c r="B4" s="2"/>
      <c r="C4" s="2"/>
    </row>
    <row r="5" spans="1:76" s="14" customFormat="1" ht="16.5" thickBot="1">
      <c r="A5" s="47" t="s">
        <v>5</v>
      </c>
      <c r="B5" s="213" t="s">
        <v>0</v>
      </c>
      <c r="C5" s="213"/>
      <c r="D5" s="47" t="s">
        <v>20</v>
      </c>
      <c r="E5" s="18"/>
      <c r="F5" s="18"/>
      <c r="G5" s="18"/>
      <c r="H5" s="105"/>
      <c r="I5" s="105"/>
      <c r="J5" s="105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ht="4.5" customHeight="1">
      <c r="A6" s="2"/>
    </row>
    <row r="7" spans="1:4" ht="15" customHeight="1">
      <c r="A7" s="27"/>
      <c r="B7" s="16">
        <v>2111</v>
      </c>
      <c r="C7" s="16" t="s">
        <v>78</v>
      </c>
      <c r="D7" s="42">
        <v>106.8</v>
      </c>
    </row>
    <row r="8" spans="1:76" s="16" customFormat="1" ht="15">
      <c r="A8" s="19"/>
      <c r="B8" s="20">
        <v>2141</v>
      </c>
      <c r="C8" s="20" t="s">
        <v>3</v>
      </c>
      <c r="D8" s="21">
        <v>0.2</v>
      </c>
      <c r="E8" s="20"/>
      <c r="F8" s="20"/>
      <c r="G8" s="20"/>
      <c r="H8" s="105"/>
      <c r="I8" s="105"/>
      <c r="J8" s="105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</row>
    <row r="9" spans="1:76" s="16" customFormat="1" ht="15">
      <c r="A9" s="19" t="s">
        <v>6</v>
      </c>
      <c r="B9" s="20">
        <v>4121</v>
      </c>
      <c r="C9" s="20" t="s">
        <v>79</v>
      </c>
      <c r="D9" s="21">
        <v>120.6</v>
      </c>
      <c r="E9" s="20"/>
      <c r="F9" s="20"/>
      <c r="G9" s="20"/>
      <c r="H9" s="105"/>
      <c r="I9" s="105"/>
      <c r="J9" s="10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16" customFormat="1" ht="15">
      <c r="A10" s="22" t="s">
        <v>9</v>
      </c>
      <c r="B10" s="16">
        <v>4121</v>
      </c>
      <c r="C10" s="16" t="s">
        <v>21</v>
      </c>
      <c r="D10" s="31">
        <v>192.93</v>
      </c>
      <c r="E10" s="20"/>
      <c r="F10" s="20" t="s">
        <v>30</v>
      </c>
      <c r="G10" s="20"/>
      <c r="H10" s="105"/>
      <c r="I10" s="105"/>
      <c r="J10" s="105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25" customFormat="1" ht="9.75" customHeight="1" thickBot="1">
      <c r="A11" s="24"/>
      <c r="D11" s="26"/>
      <c r="E11" s="20"/>
      <c r="F11" s="20"/>
      <c r="G11" s="20"/>
      <c r="H11" s="105"/>
      <c r="I11" s="105"/>
      <c r="J11" s="10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4" ht="12.75">
      <c r="A12" s="15"/>
      <c r="B12" s="11"/>
      <c r="C12" s="11"/>
      <c r="D12" s="5"/>
    </row>
    <row r="13" spans="1:76" s="14" customFormat="1" ht="15.75">
      <c r="A13" s="12" t="s">
        <v>10</v>
      </c>
      <c r="B13" s="12"/>
      <c r="C13" s="12"/>
      <c r="D13" s="13">
        <f>SUM(D6:D11)</f>
        <v>420.53</v>
      </c>
      <c r="E13" s="18"/>
      <c r="F13" s="18"/>
      <c r="G13" s="18"/>
      <c r="H13" s="105"/>
      <c r="I13" s="105"/>
      <c r="J13" s="10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</row>
    <row r="14" spans="1:4" ht="12.75">
      <c r="A14" s="2"/>
      <c r="B14" s="6"/>
      <c r="C14" s="6"/>
      <c r="D14" s="7"/>
    </row>
    <row r="15" spans="1:4" ht="12.75">
      <c r="A15" s="2"/>
      <c r="B15" s="6"/>
      <c r="C15" s="6"/>
      <c r="D15" s="7"/>
    </row>
    <row r="16" spans="1:4" ht="12.75">
      <c r="A16" s="2"/>
      <c r="B16" s="6"/>
      <c r="C16" s="6"/>
      <c r="D16" s="7"/>
    </row>
    <row r="17" spans="1:4" ht="12.75">
      <c r="A17" s="2"/>
      <c r="D17" s="3"/>
    </row>
    <row r="18" spans="1:76" s="14" customFormat="1" ht="16.5" thickBot="1">
      <c r="A18" s="47" t="s">
        <v>5</v>
      </c>
      <c r="B18" s="213" t="s">
        <v>1</v>
      </c>
      <c r="C18" s="213"/>
      <c r="D18" s="47" t="str">
        <f>D5</f>
        <v>NR</v>
      </c>
      <c r="E18" s="18"/>
      <c r="F18" s="18"/>
      <c r="G18" s="18"/>
      <c r="H18" s="105"/>
      <c r="I18" s="105"/>
      <c r="J18" s="10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</row>
    <row r="19" spans="1:76" s="14" customFormat="1" ht="6" customHeight="1">
      <c r="A19" s="43"/>
      <c r="B19" s="43"/>
      <c r="C19" s="43"/>
      <c r="D19" s="43"/>
      <c r="E19" s="18"/>
      <c r="F19" s="18"/>
      <c r="G19" s="18"/>
      <c r="H19" s="105"/>
      <c r="I19" s="105"/>
      <c r="J19" s="10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</row>
    <row r="20" spans="1:76" s="14" customFormat="1" ht="15.75">
      <c r="A20" s="44">
        <v>5</v>
      </c>
      <c r="B20" s="44">
        <v>5171</v>
      </c>
      <c r="C20" s="45" t="s">
        <v>19</v>
      </c>
      <c r="D20" s="41">
        <v>20</v>
      </c>
      <c r="E20" s="75"/>
      <c r="F20" s="75"/>
      <c r="G20" s="18"/>
      <c r="H20" s="105"/>
      <c r="I20" s="105"/>
      <c r="J20" s="10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</row>
    <row r="21" spans="1:76" s="14" customFormat="1" ht="5.25" customHeight="1">
      <c r="A21" s="76"/>
      <c r="B21" s="76"/>
      <c r="C21" s="77"/>
      <c r="D21" s="21"/>
      <c r="E21" s="18"/>
      <c r="F21" s="18"/>
      <c r="G21" s="18"/>
      <c r="H21" s="105"/>
      <c r="I21" s="105"/>
      <c r="J21" s="10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</row>
    <row r="22" spans="1:76" s="14" customFormat="1" ht="15" customHeight="1">
      <c r="A22" s="48" t="s">
        <v>6</v>
      </c>
      <c r="B22" s="49">
        <v>5011</v>
      </c>
      <c r="C22" s="184" t="s">
        <v>45</v>
      </c>
      <c r="D22" s="50">
        <f>(33*12)/2</f>
        <v>198</v>
      </c>
      <c r="E22" s="18"/>
      <c r="F22" s="18"/>
      <c r="G22" s="18"/>
      <c r="H22" s="105"/>
      <c r="I22" s="105"/>
      <c r="J22" s="10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</row>
    <row r="23" spans="1:76" s="14" customFormat="1" ht="15" customHeight="1">
      <c r="A23" s="48" t="s">
        <v>6</v>
      </c>
      <c r="B23" s="49">
        <v>5031</v>
      </c>
      <c r="C23" s="184" t="s">
        <v>69</v>
      </c>
      <c r="D23" s="50">
        <f>(((D22/100)*24.8))</f>
        <v>49.104</v>
      </c>
      <c r="E23" s="18"/>
      <c r="F23" s="185">
        <f>SUM(D22:D25)</f>
        <v>265.75559999999996</v>
      </c>
      <c r="G23" s="18"/>
      <c r="H23" s="105"/>
      <c r="I23" s="105"/>
      <c r="J23" s="10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s="14" customFormat="1" ht="15" customHeight="1">
      <c r="A24" s="48" t="s">
        <v>6</v>
      </c>
      <c r="B24" s="49">
        <v>5032</v>
      </c>
      <c r="C24" s="184" t="s">
        <v>70</v>
      </c>
      <c r="D24" s="50">
        <f>((D22/100*9))</f>
        <v>17.82</v>
      </c>
      <c r="E24" s="18"/>
      <c r="F24" s="18"/>
      <c r="G24" s="18"/>
      <c r="H24" s="105"/>
      <c r="I24" s="105"/>
      <c r="J24" s="10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s="14" customFormat="1" ht="15" customHeight="1">
      <c r="A25" s="54" t="s">
        <v>6</v>
      </c>
      <c r="B25" s="51">
        <v>5038</v>
      </c>
      <c r="C25" s="186" t="s">
        <v>71</v>
      </c>
      <c r="D25" s="187">
        <f>D22/100*0.42</f>
        <v>0.8316</v>
      </c>
      <c r="E25" s="75"/>
      <c r="F25" s="75"/>
      <c r="G25" s="18"/>
      <c r="H25" s="105"/>
      <c r="I25" s="105"/>
      <c r="J25" s="10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</row>
    <row r="26" spans="1:76" s="197" customFormat="1" ht="15" customHeight="1">
      <c r="A26" s="192" t="s">
        <v>6</v>
      </c>
      <c r="B26" s="193">
        <v>5137</v>
      </c>
      <c r="C26" s="194" t="s">
        <v>80</v>
      </c>
      <c r="D26" s="46">
        <v>0</v>
      </c>
      <c r="E26" s="195"/>
      <c r="F26" s="195"/>
      <c r="G26" s="195"/>
      <c r="H26" s="196"/>
      <c r="I26" s="196"/>
      <c r="J26" s="196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</row>
    <row r="27" spans="1:76" s="16" customFormat="1" ht="15" customHeight="1">
      <c r="A27" s="22" t="s">
        <v>6</v>
      </c>
      <c r="B27" s="16">
        <v>5139</v>
      </c>
      <c r="C27" s="16" t="s">
        <v>12</v>
      </c>
      <c r="D27" s="23">
        <v>10</v>
      </c>
      <c r="E27" s="20"/>
      <c r="F27" s="20"/>
      <c r="G27" s="20"/>
      <c r="H27" s="105"/>
      <c r="I27" s="105"/>
      <c r="J27" s="10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</row>
    <row r="28" spans="1:76" s="16" customFormat="1" ht="15">
      <c r="A28" s="22" t="s">
        <v>6</v>
      </c>
      <c r="B28" s="16">
        <v>5161</v>
      </c>
      <c r="C28" s="16" t="s">
        <v>13</v>
      </c>
      <c r="D28" s="23">
        <v>1</v>
      </c>
      <c r="E28" s="20"/>
      <c r="F28" s="20"/>
      <c r="G28" s="20"/>
      <c r="H28" s="105"/>
      <c r="I28" s="105"/>
      <c r="J28" s="10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</row>
    <row r="29" spans="1:76" s="16" customFormat="1" ht="15">
      <c r="A29" s="22" t="s">
        <v>6</v>
      </c>
      <c r="B29" s="16">
        <v>5162</v>
      </c>
      <c r="C29" s="16" t="s">
        <v>51</v>
      </c>
      <c r="D29" s="31">
        <f>6+2+1</f>
        <v>9</v>
      </c>
      <c r="E29" s="20"/>
      <c r="F29" s="110">
        <f>SUM(D26:D38)</f>
        <v>98.8</v>
      </c>
      <c r="G29" s="20"/>
      <c r="H29" s="105"/>
      <c r="I29" s="105"/>
      <c r="J29" s="105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</row>
    <row r="30" spans="1:76" s="16" customFormat="1" ht="15">
      <c r="A30" s="22" t="s">
        <v>6</v>
      </c>
      <c r="B30" s="16">
        <v>5163</v>
      </c>
      <c r="C30" s="16" t="s">
        <v>17</v>
      </c>
      <c r="D30" s="23">
        <v>4.5</v>
      </c>
      <c r="E30" s="20"/>
      <c r="F30" s="20"/>
      <c r="G30" s="20"/>
      <c r="H30" s="105"/>
      <c r="I30" s="105"/>
      <c r="J30" s="10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</row>
    <row r="31" spans="1:76" s="16" customFormat="1" ht="15">
      <c r="A31" s="22" t="s">
        <v>6</v>
      </c>
      <c r="B31" s="16">
        <v>5163</v>
      </c>
      <c r="C31" s="16" t="s">
        <v>18</v>
      </c>
      <c r="D31" s="23">
        <v>10</v>
      </c>
      <c r="E31" s="20"/>
      <c r="F31" s="20"/>
      <c r="G31" s="20"/>
      <c r="H31" s="105"/>
      <c r="I31" s="105"/>
      <c r="J31" s="105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</row>
    <row r="32" spans="1:76" s="16" customFormat="1" ht="15">
      <c r="A32" s="22" t="s">
        <v>6</v>
      </c>
      <c r="B32" s="16">
        <v>5167</v>
      </c>
      <c r="C32" s="16" t="s">
        <v>53</v>
      </c>
      <c r="D32" s="23">
        <v>8</v>
      </c>
      <c r="E32" s="20"/>
      <c r="F32" s="20"/>
      <c r="G32" s="20"/>
      <c r="H32" s="105"/>
      <c r="I32" s="105"/>
      <c r="J32" s="10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s="16" customFormat="1" ht="15">
      <c r="A33" s="22" t="s">
        <v>6</v>
      </c>
      <c r="B33" s="16">
        <v>5168</v>
      </c>
      <c r="C33" s="16" t="s">
        <v>50</v>
      </c>
      <c r="D33" s="23">
        <v>0</v>
      </c>
      <c r="E33" s="20"/>
      <c r="F33" s="20"/>
      <c r="G33" s="20"/>
      <c r="H33" s="105"/>
      <c r="I33" s="105"/>
      <c r="J33" s="10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s="16" customFormat="1" ht="15">
      <c r="A34" s="22" t="s">
        <v>6</v>
      </c>
      <c r="B34" s="16">
        <v>5169</v>
      </c>
      <c r="C34" s="16" t="s">
        <v>31</v>
      </c>
      <c r="D34" s="31">
        <f>3+18+5+16.8-7</f>
        <v>35.8</v>
      </c>
      <c r="E34" s="20"/>
      <c r="F34" s="20"/>
      <c r="G34" s="20"/>
      <c r="H34" s="105"/>
      <c r="I34" s="105"/>
      <c r="J34" s="10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</row>
    <row r="35" spans="1:76" s="16" customFormat="1" ht="15">
      <c r="A35" s="22" t="s">
        <v>6</v>
      </c>
      <c r="B35" s="16">
        <v>5173</v>
      </c>
      <c r="C35" s="16" t="s">
        <v>52</v>
      </c>
      <c r="D35" s="31">
        <v>10</v>
      </c>
      <c r="E35" s="20"/>
      <c r="F35" s="20"/>
      <c r="G35" s="20"/>
      <c r="H35" s="105"/>
      <c r="I35" s="105"/>
      <c r="J35" s="105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s="16" customFormat="1" ht="15">
      <c r="A36" s="22" t="s">
        <v>6</v>
      </c>
      <c r="B36" s="16">
        <v>5175</v>
      </c>
      <c r="C36" s="16" t="s">
        <v>4</v>
      </c>
      <c r="D36" s="31">
        <v>4.5</v>
      </c>
      <c r="E36" s="20"/>
      <c r="F36" s="20"/>
      <c r="G36" s="20"/>
      <c r="H36" s="105"/>
      <c r="I36" s="105"/>
      <c r="J36" s="105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16" customFormat="1" ht="15">
      <c r="A37" s="22" t="s">
        <v>6</v>
      </c>
      <c r="B37" s="16">
        <v>5176</v>
      </c>
      <c r="C37" s="16" t="s">
        <v>87</v>
      </c>
      <c r="D37" s="31">
        <v>2</v>
      </c>
      <c r="E37" s="20"/>
      <c r="F37" s="20"/>
      <c r="G37" s="20"/>
      <c r="H37" s="105"/>
      <c r="I37" s="105"/>
      <c r="J37" s="105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s="16" customFormat="1" ht="15">
      <c r="A38" s="39">
        <v>100</v>
      </c>
      <c r="B38" s="40">
        <v>5499</v>
      </c>
      <c r="C38" s="40" t="s">
        <v>81</v>
      </c>
      <c r="D38" s="41">
        <f>6-2</f>
        <v>4</v>
      </c>
      <c r="E38" s="40"/>
      <c r="F38" s="40"/>
      <c r="G38" s="20"/>
      <c r="H38" s="105"/>
      <c r="I38" s="105"/>
      <c r="J38" s="10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16" customFormat="1" ht="15" customHeight="1">
      <c r="A39" s="19"/>
      <c r="B39" s="20"/>
      <c r="C39" s="20"/>
      <c r="D39" s="21"/>
      <c r="E39" s="20"/>
      <c r="F39" s="78">
        <f>SUM(F22:F38)</f>
        <v>364.55559999999997</v>
      </c>
      <c r="G39" s="20"/>
      <c r="H39" s="105"/>
      <c r="I39" s="105"/>
      <c r="J39" s="105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4" ht="9.75" customHeight="1" thickBot="1">
      <c r="A40" s="36"/>
      <c r="B40" s="37"/>
      <c r="C40" s="37"/>
      <c r="D40" s="38"/>
    </row>
    <row r="41" spans="1:4" ht="12.75">
      <c r="A41" s="15"/>
      <c r="B41" s="4"/>
      <c r="C41" s="4"/>
      <c r="D41" s="5"/>
    </row>
    <row r="42" spans="1:76" s="14" customFormat="1" ht="15.75">
      <c r="A42" s="12" t="s">
        <v>11</v>
      </c>
      <c r="B42" s="12"/>
      <c r="C42" s="12"/>
      <c r="D42" s="13">
        <f>SUM(D19:D40)</f>
        <v>384.55559999999997</v>
      </c>
      <c r="E42" s="18"/>
      <c r="F42" s="18"/>
      <c r="G42" s="18"/>
      <c r="H42" s="105"/>
      <c r="I42" s="105"/>
      <c r="J42" s="10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</row>
    <row r="43" spans="1:4" ht="12.75">
      <c r="A43" s="2"/>
      <c r="B43" s="6"/>
      <c r="C43" s="6"/>
      <c r="D43" s="7"/>
    </row>
    <row r="44" spans="1:76" s="16" customFormat="1" ht="15">
      <c r="A44" s="27"/>
      <c r="B44" s="28"/>
      <c r="C44" s="28"/>
      <c r="D44" s="29"/>
      <c r="E44" s="20"/>
      <c r="F44" s="20"/>
      <c r="G44" s="20"/>
      <c r="H44" s="105"/>
      <c r="I44" s="105"/>
      <c r="J44" s="105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</row>
    <row r="45" spans="1:76" s="16" customFormat="1" ht="15">
      <c r="A45" s="27"/>
      <c r="D45" s="23"/>
      <c r="E45" s="20"/>
      <c r="F45" s="20"/>
      <c r="G45" s="20"/>
      <c r="H45" s="105"/>
      <c r="I45" s="105"/>
      <c r="J45" s="105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</row>
    <row r="46" spans="1:76" s="16" customFormat="1" ht="15">
      <c r="A46" s="27"/>
      <c r="B46" s="17" t="s">
        <v>2</v>
      </c>
      <c r="C46" s="17"/>
      <c r="D46" s="30">
        <f>SUM(D13-D42)</f>
        <v>35.9744</v>
      </c>
      <c r="E46" s="20"/>
      <c r="F46" s="20"/>
      <c r="G46" s="20"/>
      <c r="H46" s="105"/>
      <c r="I46" s="105"/>
      <c r="J46" s="105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</row>
    <row r="47" spans="1:76" s="16" customFormat="1" ht="15">
      <c r="A47" s="27"/>
      <c r="B47" s="17"/>
      <c r="C47" s="17"/>
      <c r="D47" s="30"/>
      <c r="E47" s="20"/>
      <c r="F47" s="20"/>
      <c r="G47" s="20"/>
      <c r="H47" s="105"/>
      <c r="I47" s="105"/>
      <c r="J47" s="105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</row>
    <row r="48" spans="2:76" s="16" customFormat="1" ht="15">
      <c r="B48" s="17" t="s">
        <v>16</v>
      </c>
      <c r="C48" s="17"/>
      <c r="D48" s="30">
        <f>-D46</f>
        <v>-35.9744</v>
      </c>
      <c r="E48" s="20"/>
      <c r="F48" s="20"/>
      <c r="G48" s="20"/>
      <c r="H48" s="105"/>
      <c r="I48" s="105"/>
      <c r="J48" s="105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</row>
    <row r="49" spans="2:76" s="16" customFormat="1" ht="15">
      <c r="B49" s="17"/>
      <c r="C49" s="17"/>
      <c r="D49" s="30"/>
      <c r="E49" s="20"/>
      <c r="F49" s="20"/>
      <c r="G49" s="20"/>
      <c r="H49" s="105"/>
      <c r="I49" s="105"/>
      <c r="J49" s="10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</row>
    <row r="50" spans="2:76" s="16" customFormat="1" ht="15">
      <c r="B50" s="17"/>
      <c r="C50" s="17"/>
      <c r="G50" s="20"/>
      <c r="H50" s="105"/>
      <c r="I50" s="105"/>
      <c r="J50" s="105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</row>
    <row r="51" spans="1:6" ht="15">
      <c r="A51" s="16" t="s">
        <v>76</v>
      </c>
      <c r="B51" s="16"/>
      <c r="C51" s="16"/>
      <c r="D51" s="52"/>
      <c r="E51" s="11"/>
      <c r="F51" s="11"/>
    </row>
    <row r="52" spans="2:6" ht="13.5">
      <c r="B52" s="8"/>
      <c r="C52" s="8"/>
      <c r="D52" s="53"/>
      <c r="E52" s="11"/>
      <c r="F52" s="11"/>
    </row>
    <row r="68" spans="2:3" ht="13.5">
      <c r="B68" s="9"/>
      <c r="C68" s="10"/>
    </row>
    <row r="69" spans="2:3" ht="13.5">
      <c r="B69" s="8"/>
      <c r="C69" s="8"/>
    </row>
    <row r="70" spans="2:3" ht="13.5">
      <c r="B70" s="8"/>
      <c r="C70" s="8"/>
    </row>
    <row r="71" spans="2:3" ht="13.5">
      <c r="B71" s="8"/>
      <c r="C71" s="8"/>
    </row>
  </sheetData>
  <sheetProtection/>
  <mergeCells count="5">
    <mergeCell ref="B18:C18"/>
    <mergeCell ref="A1:D1"/>
    <mergeCell ref="A2:D2"/>
    <mergeCell ref="A3:D3"/>
    <mergeCell ref="B5:C5"/>
  </mergeCells>
  <printOptions/>
  <pageMargins left="0.16" right="0.21" top="0.68" bottom="0.51" header="0.4921259845" footer="0.3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4.00390625" style="32" customWidth="1"/>
    <col min="2" max="2" width="10.75390625" style="32" customWidth="1"/>
    <col min="3" max="3" width="9.875" style="32" customWidth="1"/>
    <col min="4" max="4" width="12.25390625" style="32" customWidth="1"/>
    <col min="5" max="5" width="16.00390625" style="32" customWidth="1"/>
    <col min="6" max="6" width="9.125" style="32" customWidth="1"/>
    <col min="7" max="7" width="10.25390625" style="32" customWidth="1"/>
    <col min="8" max="8" width="19.875" style="32" customWidth="1"/>
    <col min="9" max="16384" width="9.125" style="32" customWidth="1"/>
  </cols>
  <sheetData>
    <row r="1" spans="3:9" ht="11.25" customHeight="1" thickBot="1">
      <c r="C1" s="168">
        <v>750</v>
      </c>
      <c r="D1" s="168"/>
      <c r="E1" s="168">
        <v>600</v>
      </c>
      <c r="F1" s="168">
        <v>650</v>
      </c>
      <c r="G1" s="168">
        <v>800</v>
      </c>
      <c r="H1" s="168" t="s">
        <v>62</v>
      </c>
      <c r="I1" s="111"/>
    </row>
    <row r="2" spans="1:8" ht="14.25" thickBot="1" thickTop="1">
      <c r="A2" s="167" t="s">
        <v>38</v>
      </c>
      <c r="B2" s="167" t="s">
        <v>39</v>
      </c>
      <c r="C2" s="169" t="s">
        <v>40</v>
      </c>
      <c r="D2" s="169"/>
      <c r="E2" s="169" t="s">
        <v>41</v>
      </c>
      <c r="F2" s="169" t="s">
        <v>47</v>
      </c>
      <c r="G2" s="169" t="s">
        <v>48</v>
      </c>
      <c r="H2" s="170"/>
    </row>
    <row r="3" spans="1:8" ht="12.75">
      <c r="A3" s="167" t="s">
        <v>59</v>
      </c>
      <c r="B3" s="167" t="s">
        <v>60</v>
      </c>
      <c r="C3" s="170">
        <v>13</v>
      </c>
      <c r="D3" s="170"/>
      <c r="E3" s="170">
        <v>8</v>
      </c>
      <c r="F3" s="170">
        <v>1</v>
      </c>
      <c r="G3" s="170">
        <v>1</v>
      </c>
      <c r="H3" s="170" t="s">
        <v>42</v>
      </c>
    </row>
    <row r="4" spans="3:8" ht="13.5" thickBot="1">
      <c r="C4" s="171">
        <f>(C1*12)/1000</f>
        <v>9</v>
      </c>
      <c r="D4" s="171"/>
      <c r="E4" s="171">
        <f>(E1*12)/1000</f>
        <v>7.2</v>
      </c>
      <c r="F4" s="171">
        <f>(F1*12)/1000</f>
        <v>7.8</v>
      </c>
      <c r="G4" s="171">
        <f>(G1*12)/1000</f>
        <v>9.6</v>
      </c>
      <c r="H4" s="170" t="s">
        <v>43</v>
      </c>
    </row>
    <row r="5" spans="3:8" ht="14.25" thickBot="1" thickTop="1">
      <c r="C5" s="172">
        <f>C3*C4</f>
        <v>117</v>
      </c>
      <c r="D5" s="172"/>
      <c r="E5" s="172">
        <f>E3*E4</f>
        <v>57.6</v>
      </c>
      <c r="F5" s="172">
        <f>F3*F4</f>
        <v>7.8</v>
      </c>
      <c r="G5" s="172">
        <f>G3*G4</f>
        <v>9.6</v>
      </c>
      <c r="H5" s="226" t="s">
        <v>44</v>
      </c>
    </row>
    <row r="6" spans="3:8" ht="10.5" customHeight="1">
      <c r="C6" s="223">
        <f>SUM(C5:G5)</f>
        <v>192</v>
      </c>
      <c r="D6" s="223"/>
      <c r="E6" s="223"/>
      <c r="F6" s="223"/>
      <c r="G6" s="223"/>
      <c r="H6" s="226"/>
    </row>
    <row r="7" spans="3:8" ht="13.5" thickBot="1">
      <c r="C7" s="224">
        <f>$B$20-C6</f>
        <v>61.680000000000064</v>
      </c>
      <c r="D7" s="224"/>
      <c r="E7" s="225"/>
      <c r="F7" s="225"/>
      <c r="G7" s="225"/>
      <c r="H7" s="170" t="s">
        <v>49</v>
      </c>
    </row>
    <row r="8" spans="3:8" ht="13.5" thickTop="1">
      <c r="C8" s="228">
        <f>C20-$C$6</f>
        <v>65.70000000000005</v>
      </c>
      <c r="D8" s="228"/>
      <c r="E8" s="228"/>
      <c r="F8" s="228"/>
      <c r="G8" s="228"/>
      <c r="H8" s="170" t="s">
        <v>58</v>
      </c>
    </row>
    <row r="9" spans="3:7" ht="4.5" customHeight="1">
      <c r="C9" s="119"/>
      <c r="D9" s="119"/>
      <c r="E9" s="119"/>
      <c r="F9" s="119"/>
      <c r="G9" s="119"/>
    </row>
    <row r="10" spans="3:7" ht="16.5" thickBot="1">
      <c r="C10" s="130" t="s">
        <v>61</v>
      </c>
      <c r="D10" s="130"/>
      <c r="E10" s="131"/>
      <c r="F10" s="132"/>
      <c r="G10" s="133">
        <f>'rozpis rozpočtu'!D46</f>
        <v>35.9744</v>
      </c>
    </row>
    <row r="11" spans="1:7" ht="17.25" thickBot="1" thickTop="1">
      <c r="A11" s="227" t="s">
        <v>45</v>
      </c>
      <c r="B11" s="227"/>
      <c r="C11" s="227"/>
      <c r="D11" s="134"/>
      <c r="E11" s="120"/>
      <c r="F11" s="120"/>
      <c r="G11" s="120"/>
    </row>
    <row r="12" spans="2:5" ht="16.5" thickTop="1">
      <c r="B12" s="175" t="s">
        <v>54</v>
      </c>
      <c r="C12" s="174" t="s">
        <v>55</v>
      </c>
      <c r="D12" s="124"/>
      <c r="E12" s="112" t="s">
        <v>37</v>
      </c>
    </row>
    <row r="13" spans="1:7" ht="12.75">
      <c r="A13" s="121">
        <v>5011</v>
      </c>
      <c r="B13" s="122">
        <v>31.5</v>
      </c>
      <c r="C13" s="122">
        <v>32</v>
      </c>
      <c r="D13" s="135"/>
      <c r="E13" s="113">
        <v>1037455.11</v>
      </c>
      <c r="F13" s="114" t="s">
        <v>33</v>
      </c>
      <c r="G13" s="114"/>
    </row>
    <row r="14" spans="1:7" ht="12.75">
      <c r="A14" s="121">
        <v>5031</v>
      </c>
      <c r="B14" s="121">
        <f>ROUND(B13/100*24.8,2)</f>
        <v>7.81</v>
      </c>
      <c r="C14" s="121">
        <f>ROUND(C13/100*24.8,2)</f>
        <v>7.94</v>
      </c>
      <c r="D14" s="136"/>
      <c r="E14" s="115">
        <v>34886.47</v>
      </c>
      <c r="F14" s="114" t="s">
        <v>34</v>
      </c>
      <c r="G14" s="114"/>
    </row>
    <row r="15" spans="1:7" ht="12.75">
      <c r="A15" s="121">
        <v>5032</v>
      </c>
      <c r="B15" s="121">
        <f>ROUND(B13/100*9,2)</f>
        <v>2.84</v>
      </c>
      <c r="C15" s="121">
        <f>ROUND(C13/100*9,2)</f>
        <v>2.88</v>
      </c>
      <c r="D15" s="136"/>
      <c r="E15" s="115">
        <v>-29923.94</v>
      </c>
      <c r="F15" s="114" t="s">
        <v>35</v>
      </c>
      <c r="G15" s="114"/>
    </row>
    <row r="16" spans="1:7" ht="13.5" thickBot="1">
      <c r="A16" s="123">
        <v>5038</v>
      </c>
      <c r="B16" s="123">
        <f>ROUND(B13/100*0.42,2)</f>
        <v>0.13</v>
      </c>
      <c r="C16" s="123">
        <f>ROUND(C13/100*0.42,2)</f>
        <v>0.13</v>
      </c>
      <c r="D16" s="136"/>
      <c r="E16" s="116">
        <v>-804018.45</v>
      </c>
      <c r="F16" s="117" t="s">
        <v>36</v>
      </c>
      <c r="G16" s="114"/>
    </row>
    <row r="17" spans="1:7" ht="15">
      <c r="A17" s="129" t="s">
        <v>56</v>
      </c>
      <c r="B17" s="125">
        <f>SUM(B13:B16)</f>
        <v>42.28000000000001</v>
      </c>
      <c r="C17" s="125">
        <f>SUM(C13:C16)</f>
        <v>42.95</v>
      </c>
      <c r="D17" s="137"/>
      <c r="E17" s="118">
        <f>SUM(E13:E16)</f>
        <v>238399.19000000018</v>
      </c>
      <c r="F17" s="114"/>
      <c r="G17" s="114"/>
    </row>
    <row r="18" spans="1:4" ht="13.5" thickBot="1">
      <c r="A18" s="123"/>
      <c r="B18" s="126" t="s">
        <v>32</v>
      </c>
      <c r="C18" s="126" t="s">
        <v>32</v>
      </c>
      <c r="D18" s="138"/>
    </row>
    <row r="19" spans="1:4" ht="15.75" thickBot="1">
      <c r="A19" s="128" t="s">
        <v>57</v>
      </c>
      <c r="B19" s="127">
        <f>B17*12</f>
        <v>507.3600000000001</v>
      </c>
      <c r="C19" s="127">
        <f>C17*12</f>
        <v>515.4000000000001</v>
      </c>
      <c r="D19" s="139"/>
    </row>
    <row r="20" spans="1:4" ht="24" customHeight="1" thickBot="1">
      <c r="A20" s="176" t="s">
        <v>46</v>
      </c>
      <c r="B20" s="177">
        <f>B19/2</f>
        <v>253.68000000000006</v>
      </c>
      <c r="C20" s="178">
        <f>C19/2</f>
        <v>257.70000000000005</v>
      </c>
      <c r="D20" s="140"/>
    </row>
    <row r="21" ht="6.75" customHeight="1" thickBot="1"/>
    <row r="22" spans="3:8" ht="11.25" customHeight="1" thickBot="1">
      <c r="C22" s="160">
        <v>600</v>
      </c>
      <c r="D22" s="161" t="s">
        <v>64</v>
      </c>
      <c r="E22" s="162">
        <v>900</v>
      </c>
      <c r="F22" s="163">
        <v>1000</v>
      </c>
      <c r="G22" s="163">
        <v>700</v>
      </c>
      <c r="H22" s="163" t="s">
        <v>62</v>
      </c>
    </row>
    <row r="23" spans="3:8" ht="13.5" thickBot="1">
      <c r="C23" s="158" t="s">
        <v>40</v>
      </c>
      <c r="D23" s="141"/>
      <c r="E23" s="159" t="s">
        <v>41</v>
      </c>
      <c r="F23" s="141" t="s">
        <v>47</v>
      </c>
      <c r="G23" s="141" t="s">
        <v>48</v>
      </c>
      <c r="H23" s="164"/>
    </row>
    <row r="24" spans="3:8" ht="12.75">
      <c r="C24" s="164">
        <v>13</v>
      </c>
      <c r="D24" s="164"/>
      <c r="E24" s="164">
        <v>8</v>
      </c>
      <c r="F24" s="164">
        <v>1</v>
      </c>
      <c r="G24" s="164">
        <v>1</v>
      </c>
      <c r="H24" s="164" t="s">
        <v>42</v>
      </c>
    </row>
    <row r="25" spans="3:8" ht="13.5" thickBot="1">
      <c r="C25" s="165">
        <f>(C22*12)/1000</f>
        <v>7.2</v>
      </c>
      <c r="D25" s="165"/>
      <c r="E25" s="165">
        <f>(E22*12)/1000</f>
        <v>10.8</v>
      </c>
      <c r="F25" s="165">
        <f>(F22*12)/1000</f>
        <v>12</v>
      </c>
      <c r="G25" s="165">
        <f>(G22*12)/1000</f>
        <v>8.4</v>
      </c>
      <c r="H25" s="164" t="s">
        <v>43</v>
      </c>
    </row>
    <row r="26" spans="3:8" ht="14.25" thickBot="1" thickTop="1">
      <c r="C26" s="166">
        <f>C24*C25</f>
        <v>93.60000000000001</v>
      </c>
      <c r="D26" s="166"/>
      <c r="E26" s="166">
        <f>E24*E25</f>
        <v>86.4</v>
      </c>
      <c r="F26" s="166">
        <f>F24*F25</f>
        <v>12</v>
      </c>
      <c r="G26" s="166">
        <f>G24*G25</f>
        <v>8.4</v>
      </c>
      <c r="H26" s="217" t="s">
        <v>44</v>
      </c>
    </row>
    <row r="27" spans="3:8" ht="11.25" customHeight="1">
      <c r="C27" s="219">
        <f>SUM(C26:G26)</f>
        <v>200.4</v>
      </c>
      <c r="D27" s="219"/>
      <c r="E27" s="219"/>
      <c r="F27" s="219"/>
      <c r="G27" s="219"/>
      <c r="H27" s="218"/>
    </row>
    <row r="28" spans="3:8" ht="13.5" thickBot="1">
      <c r="C28" s="220">
        <f>$B$20-C27</f>
        <v>53.28000000000006</v>
      </c>
      <c r="D28" s="220"/>
      <c r="E28" s="221"/>
      <c r="F28" s="221"/>
      <c r="G28" s="221"/>
      <c r="H28" s="164" t="s">
        <v>49</v>
      </c>
    </row>
    <row r="29" spans="3:8" ht="13.5" thickTop="1">
      <c r="C29" s="222">
        <f>$C$20-C27</f>
        <v>57.30000000000004</v>
      </c>
      <c r="D29" s="222"/>
      <c r="E29" s="222"/>
      <c r="F29" s="222"/>
      <c r="G29" s="222"/>
      <c r="H29" s="164" t="s">
        <v>58</v>
      </c>
    </row>
    <row r="30" ht="7.5" customHeight="1">
      <c r="D30" s="114"/>
    </row>
    <row r="31" spans="3:8" ht="10.5" customHeight="1" thickBot="1">
      <c r="C31" s="147">
        <v>650</v>
      </c>
      <c r="D31" s="147"/>
      <c r="E31" s="147">
        <v>900</v>
      </c>
      <c r="F31" s="147">
        <v>1000</v>
      </c>
      <c r="G31" s="147">
        <v>700</v>
      </c>
      <c r="H31" s="147" t="s">
        <v>62</v>
      </c>
    </row>
    <row r="32" spans="3:8" ht="10.5" customHeight="1" thickBot="1" thickTop="1">
      <c r="C32" s="148" t="s">
        <v>40</v>
      </c>
      <c r="D32" s="148"/>
      <c r="E32" s="148" t="s">
        <v>41</v>
      </c>
      <c r="F32" s="148" t="s">
        <v>47</v>
      </c>
      <c r="G32" s="148" t="s">
        <v>48</v>
      </c>
      <c r="H32" s="149"/>
    </row>
    <row r="33" spans="3:8" ht="10.5" customHeight="1">
      <c r="C33" s="149">
        <v>13</v>
      </c>
      <c r="D33" s="149"/>
      <c r="E33" s="149">
        <v>8</v>
      </c>
      <c r="F33" s="149">
        <v>1</v>
      </c>
      <c r="G33" s="149">
        <v>1</v>
      </c>
      <c r="H33" s="149" t="s">
        <v>42</v>
      </c>
    </row>
    <row r="34" spans="3:8" ht="10.5" customHeight="1" thickBot="1">
      <c r="C34" s="150">
        <f>(C31*12)/1000</f>
        <v>7.8</v>
      </c>
      <c r="D34" s="150"/>
      <c r="E34" s="150">
        <f>(E31*12)/1000</f>
        <v>10.8</v>
      </c>
      <c r="F34" s="150">
        <f>(F31*12)/1000</f>
        <v>12</v>
      </c>
      <c r="G34" s="150">
        <f>(G31*12)/1000</f>
        <v>8.4</v>
      </c>
      <c r="H34" s="149" t="s">
        <v>43</v>
      </c>
    </row>
    <row r="35" spans="3:8" ht="10.5" customHeight="1" thickBot="1" thickTop="1">
      <c r="C35" s="151">
        <f>C33*C34</f>
        <v>101.39999999999999</v>
      </c>
      <c r="D35" s="151"/>
      <c r="E35" s="151">
        <f>E33*E34</f>
        <v>86.4</v>
      </c>
      <c r="F35" s="151">
        <f>F33*F34</f>
        <v>12</v>
      </c>
      <c r="G35" s="151">
        <f>G33*G34</f>
        <v>8.4</v>
      </c>
      <c r="H35" s="229" t="s">
        <v>44</v>
      </c>
    </row>
    <row r="36" spans="3:8" ht="10.5" customHeight="1">
      <c r="C36" s="230">
        <f>SUM(C35:G35)</f>
        <v>208.20000000000002</v>
      </c>
      <c r="D36" s="230"/>
      <c r="E36" s="230"/>
      <c r="F36" s="230"/>
      <c r="G36" s="230"/>
      <c r="H36" s="229"/>
    </row>
    <row r="37" spans="3:8" ht="10.5" customHeight="1" thickBot="1">
      <c r="C37" s="231">
        <f>$B$20-C36</f>
        <v>45.48000000000005</v>
      </c>
      <c r="D37" s="231"/>
      <c r="E37" s="232"/>
      <c r="F37" s="232"/>
      <c r="G37" s="232"/>
      <c r="H37" s="149" t="s">
        <v>49</v>
      </c>
    </row>
    <row r="38" spans="3:8" ht="10.5" customHeight="1" thickTop="1">
      <c r="C38" s="233">
        <f>$C$20-C36</f>
        <v>49.50000000000003</v>
      </c>
      <c r="D38" s="233"/>
      <c r="E38" s="233"/>
      <c r="F38" s="233"/>
      <c r="G38" s="233"/>
      <c r="H38" s="149" t="s">
        <v>58</v>
      </c>
    </row>
    <row r="39" spans="3:8" ht="10.5" customHeight="1">
      <c r="C39" s="152"/>
      <c r="D39" s="152"/>
      <c r="E39" s="152"/>
      <c r="F39" s="152"/>
      <c r="G39" s="152"/>
      <c r="H39" s="152"/>
    </row>
    <row r="40" spans="3:8" ht="10.5" customHeight="1" thickBot="1">
      <c r="C40" s="153">
        <v>830</v>
      </c>
      <c r="D40" s="153">
        <v>1000</v>
      </c>
      <c r="E40" s="153">
        <v>700</v>
      </c>
      <c r="F40" s="153">
        <v>750</v>
      </c>
      <c r="G40" s="153">
        <v>850</v>
      </c>
      <c r="H40" s="153" t="s">
        <v>62</v>
      </c>
    </row>
    <row r="41" spans="3:8" ht="10.5" customHeight="1" thickBot="1" thickTop="1">
      <c r="C41" s="154" t="s">
        <v>40</v>
      </c>
      <c r="D41" s="154" t="s">
        <v>63</v>
      </c>
      <c r="E41" s="154" t="s">
        <v>41</v>
      </c>
      <c r="F41" s="154" t="s">
        <v>47</v>
      </c>
      <c r="G41" s="154" t="s">
        <v>48</v>
      </c>
      <c r="H41" s="155"/>
    </row>
    <row r="42" spans="3:8" ht="10.5" customHeight="1">
      <c r="C42" s="155">
        <v>12</v>
      </c>
      <c r="D42" s="155">
        <v>1</v>
      </c>
      <c r="E42" s="155">
        <v>8</v>
      </c>
      <c r="F42" s="155">
        <v>1</v>
      </c>
      <c r="G42" s="155">
        <v>1</v>
      </c>
      <c r="H42" s="155" t="s">
        <v>42</v>
      </c>
    </row>
    <row r="43" spans="3:8" ht="10.5" customHeight="1" thickBot="1">
      <c r="C43" s="156">
        <f>(C40*12)/1000</f>
        <v>9.96</v>
      </c>
      <c r="D43" s="156">
        <f>(D40*12)/1000</f>
        <v>12</v>
      </c>
      <c r="E43" s="156">
        <f>(E40*12)/1000</f>
        <v>8.4</v>
      </c>
      <c r="F43" s="156">
        <f>(F40*12)/1000</f>
        <v>9</v>
      </c>
      <c r="G43" s="156">
        <f>(G40*12)/1000</f>
        <v>10.2</v>
      </c>
      <c r="H43" s="155" t="s">
        <v>43</v>
      </c>
    </row>
    <row r="44" spans="3:8" ht="10.5" customHeight="1" thickBot="1" thickTop="1">
      <c r="C44" s="157">
        <f>C42*C43</f>
        <v>119.52000000000001</v>
      </c>
      <c r="D44" s="157">
        <f>D42*D43</f>
        <v>12</v>
      </c>
      <c r="E44" s="157">
        <f>E42*E43</f>
        <v>67.2</v>
      </c>
      <c r="F44" s="157">
        <f>F42*F43</f>
        <v>9</v>
      </c>
      <c r="G44" s="157">
        <f>G42*G43</f>
        <v>10.2</v>
      </c>
      <c r="H44" s="234" t="s">
        <v>44</v>
      </c>
    </row>
    <row r="45" spans="3:8" ht="10.5" customHeight="1">
      <c r="C45" s="235">
        <f>SUM(C44:G44)</f>
        <v>217.92000000000002</v>
      </c>
      <c r="D45" s="235"/>
      <c r="E45" s="235"/>
      <c r="F45" s="235"/>
      <c r="G45" s="235"/>
      <c r="H45" s="234"/>
    </row>
    <row r="46" spans="3:8" ht="10.5" customHeight="1" thickBot="1">
      <c r="C46" s="236">
        <f>$B$20-C45</f>
        <v>35.76000000000005</v>
      </c>
      <c r="D46" s="236"/>
      <c r="E46" s="237"/>
      <c r="F46" s="237"/>
      <c r="G46" s="237"/>
      <c r="H46" s="155" t="s">
        <v>49</v>
      </c>
    </row>
    <row r="47" spans="3:8" ht="10.5" customHeight="1" thickTop="1">
      <c r="C47" s="238">
        <f>$C$20-C45</f>
        <v>39.78000000000003</v>
      </c>
      <c r="D47" s="238"/>
      <c r="E47" s="238"/>
      <c r="F47" s="238"/>
      <c r="G47" s="238"/>
      <c r="H47" s="155" t="s">
        <v>58</v>
      </c>
    </row>
    <row r="49" spans="3:8" ht="16.5" thickBot="1">
      <c r="C49" s="179">
        <v>700</v>
      </c>
      <c r="D49" s="179">
        <v>1500</v>
      </c>
      <c r="E49" s="179">
        <v>900</v>
      </c>
      <c r="F49" s="179">
        <v>950</v>
      </c>
      <c r="G49" s="179">
        <v>750</v>
      </c>
      <c r="H49" s="179" t="s">
        <v>62</v>
      </c>
    </row>
    <row r="50" spans="3:8" ht="14.25" thickBot="1" thickTop="1">
      <c r="C50" s="180" t="s">
        <v>40</v>
      </c>
      <c r="D50" s="180" t="s">
        <v>65</v>
      </c>
      <c r="E50" s="180" t="s">
        <v>41</v>
      </c>
      <c r="F50" s="180" t="s">
        <v>47</v>
      </c>
      <c r="G50" s="180" t="s">
        <v>48</v>
      </c>
      <c r="H50" s="181"/>
    </row>
    <row r="51" spans="3:8" ht="12.75">
      <c r="C51" s="181">
        <v>12</v>
      </c>
      <c r="D51" s="181">
        <v>1</v>
      </c>
      <c r="E51" s="181">
        <v>8</v>
      </c>
      <c r="F51" s="181">
        <v>1</v>
      </c>
      <c r="G51" s="181">
        <v>1</v>
      </c>
      <c r="H51" s="181" t="s">
        <v>42</v>
      </c>
    </row>
    <row r="52" spans="3:8" ht="13.5" thickBot="1">
      <c r="C52" s="182">
        <f>(C49*12)/1000</f>
        <v>8.4</v>
      </c>
      <c r="D52" s="182">
        <f>(D49*12)/1000</f>
        <v>18</v>
      </c>
      <c r="E52" s="182">
        <f>(E49*12)/1000</f>
        <v>10.8</v>
      </c>
      <c r="F52" s="182">
        <f>(F49*12)/1000</f>
        <v>11.4</v>
      </c>
      <c r="G52" s="182">
        <f>(G49*12)/1000</f>
        <v>9</v>
      </c>
      <c r="H52" s="181" t="s">
        <v>43</v>
      </c>
    </row>
    <row r="53" spans="3:8" ht="14.25" thickBot="1" thickTop="1">
      <c r="C53" s="183">
        <f>C51*C52</f>
        <v>100.80000000000001</v>
      </c>
      <c r="D53" s="183">
        <f>D51*D52</f>
        <v>18</v>
      </c>
      <c r="E53" s="183">
        <f>E51*E52</f>
        <v>86.4</v>
      </c>
      <c r="F53" s="183">
        <f>F51*F52</f>
        <v>11.4</v>
      </c>
      <c r="G53" s="183">
        <f>G51*G52</f>
        <v>9</v>
      </c>
      <c r="H53" s="240" t="s">
        <v>44</v>
      </c>
    </row>
    <row r="54" spans="3:8" ht="15">
      <c r="C54" s="241">
        <f>SUM(C53:G53)</f>
        <v>225.60000000000002</v>
      </c>
      <c r="D54" s="241"/>
      <c r="E54" s="241"/>
      <c r="F54" s="241"/>
      <c r="G54" s="241"/>
      <c r="H54" s="240"/>
    </row>
    <row r="55" spans="3:8" ht="15" thickBot="1">
      <c r="C55" s="242">
        <f>$B$20-C54</f>
        <v>28.08000000000004</v>
      </c>
      <c r="D55" s="242"/>
      <c r="E55" s="243"/>
      <c r="F55" s="243"/>
      <c r="G55" s="243"/>
      <c r="H55" s="181" t="s">
        <v>49</v>
      </c>
    </row>
    <row r="56" spans="3:8" ht="15" thickTop="1">
      <c r="C56" s="244">
        <f>$C$20-C54</f>
        <v>32.10000000000002</v>
      </c>
      <c r="D56" s="244"/>
      <c r="E56" s="244"/>
      <c r="F56" s="244"/>
      <c r="G56" s="244"/>
      <c r="H56" s="181" t="s">
        <v>58</v>
      </c>
    </row>
    <row r="57" spans="3:8" ht="12.75">
      <c r="C57" s="245" t="s">
        <v>68</v>
      </c>
      <c r="D57" s="245"/>
      <c r="E57" s="245"/>
      <c r="F57" s="245"/>
      <c r="G57" s="245"/>
      <c r="H57" s="245"/>
    </row>
    <row r="58" spans="1:8" ht="16.5" thickBot="1">
      <c r="A58" s="173" t="s">
        <v>66</v>
      </c>
      <c r="C58" s="142">
        <v>650</v>
      </c>
      <c r="D58" s="142">
        <v>1650</v>
      </c>
      <c r="E58" s="142">
        <v>900</v>
      </c>
      <c r="F58" s="142">
        <v>950</v>
      </c>
      <c r="G58" s="142">
        <v>700</v>
      </c>
      <c r="H58" s="142" t="s">
        <v>62</v>
      </c>
    </row>
    <row r="59" spans="1:8" ht="14.25" thickBot="1" thickTop="1">
      <c r="A59" s="173" t="s">
        <v>67</v>
      </c>
      <c r="C59" s="143" t="s">
        <v>40</v>
      </c>
      <c r="D59" s="143" t="s">
        <v>65</v>
      </c>
      <c r="E59" s="143" t="s">
        <v>41</v>
      </c>
      <c r="F59" s="143" t="s">
        <v>47</v>
      </c>
      <c r="G59" s="143" t="s">
        <v>48</v>
      </c>
      <c r="H59" s="144"/>
    </row>
    <row r="60" spans="3:8" ht="12.75">
      <c r="C60" s="144">
        <v>12</v>
      </c>
      <c r="D60" s="144">
        <v>1</v>
      </c>
      <c r="E60" s="144">
        <v>8</v>
      </c>
      <c r="F60" s="144">
        <v>1</v>
      </c>
      <c r="G60" s="144">
        <v>1</v>
      </c>
      <c r="H60" s="144" t="s">
        <v>42</v>
      </c>
    </row>
    <row r="61" spans="3:8" ht="13.5" thickBot="1">
      <c r="C61" s="145">
        <f>(C58*12)/1000</f>
        <v>7.8</v>
      </c>
      <c r="D61" s="145">
        <f>(D58*12)/1000</f>
        <v>19.8</v>
      </c>
      <c r="E61" s="145">
        <f>(E58*12)/1000</f>
        <v>10.8</v>
      </c>
      <c r="F61" s="145">
        <f>(F58*12)/1000</f>
        <v>11.4</v>
      </c>
      <c r="G61" s="145">
        <f>(G58*12)/1000</f>
        <v>8.4</v>
      </c>
      <c r="H61" s="144" t="s">
        <v>43</v>
      </c>
    </row>
    <row r="62" spans="3:8" ht="14.25" thickBot="1" thickTop="1">
      <c r="C62" s="146">
        <f>C60*C61</f>
        <v>93.6</v>
      </c>
      <c r="D62" s="146">
        <f>D60*D61</f>
        <v>19.8</v>
      </c>
      <c r="E62" s="146">
        <f>E60*E61</f>
        <v>86.4</v>
      </c>
      <c r="F62" s="146">
        <f>F60*F61</f>
        <v>11.4</v>
      </c>
      <c r="G62" s="146">
        <f>G60*G61</f>
        <v>8.4</v>
      </c>
      <c r="H62" s="246" t="s">
        <v>44</v>
      </c>
    </row>
    <row r="63" spans="3:8" ht="15">
      <c r="C63" s="247">
        <f>SUM(C62:G62)</f>
        <v>219.60000000000002</v>
      </c>
      <c r="D63" s="247"/>
      <c r="E63" s="247"/>
      <c r="F63" s="247"/>
      <c r="G63" s="247"/>
      <c r="H63" s="246"/>
    </row>
    <row r="64" spans="3:8" ht="15" thickBot="1">
      <c r="C64" s="248">
        <f>$B$20-C63</f>
        <v>34.08000000000004</v>
      </c>
      <c r="D64" s="248"/>
      <c r="E64" s="249"/>
      <c r="F64" s="249"/>
      <c r="G64" s="249"/>
      <c r="H64" s="144" t="s">
        <v>49</v>
      </c>
    </row>
    <row r="65" spans="3:8" ht="15" thickTop="1">
      <c r="C65" s="239">
        <f>$C$20-C63</f>
        <v>38.10000000000002</v>
      </c>
      <c r="D65" s="239"/>
      <c r="E65" s="239"/>
      <c r="F65" s="239"/>
      <c r="G65" s="239"/>
      <c r="H65" s="144" t="s">
        <v>58</v>
      </c>
    </row>
    <row r="68" spans="1:3" ht="12.75">
      <c r="A68" s="32" t="s">
        <v>72</v>
      </c>
      <c r="C68" s="32">
        <v>799856.61</v>
      </c>
    </row>
    <row r="69" spans="1:3" ht="12.75">
      <c r="A69" s="32" t="s">
        <v>73</v>
      </c>
      <c r="C69" s="188">
        <v>593589.47</v>
      </c>
    </row>
    <row r="70" spans="1:3" ht="12.75">
      <c r="A70" s="32" t="s">
        <v>74</v>
      </c>
      <c r="C70" s="189">
        <v>1125122.95</v>
      </c>
    </row>
    <row r="71" spans="1:3" ht="12.75">
      <c r="A71" s="32" t="s">
        <v>75</v>
      </c>
      <c r="C71" s="190">
        <f>C68+C69-C70</f>
        <v>268323.1300000001</v>
      </c>
    </row>
    <row r="72" spans="1:3" ht="12.75">
      <c r="A72" s="32" t="s">
        <v>77</v>
      </c>
      <c r="C72" s="191">
        <f>'rozpis rozpočtu'!D46*1000</f>
        <v>35974.4</v>
      </c>
    </row>
    <row r="74" ht="12.75">
      <c r="C74" s="114">
        <f>SUM(C71:C72)</f>
        <v>304297.53000000014</v>
      </c>
    </row>
  </sheetData>
  <sheetProtection/>
  <mergeCells count="26">
    <mergeCell ref="C64:G64"/>
    <mergeCell ref="C46:G46"/>
    <mergeCell ref="C47:G47"/>
    <mergeCell ref="C65:G65"/>
    <mergeCell ref="H53:H54"/>
    <mergeCell ref="C54:G54"/>
    <mergeCell ref="C55:G55"/>
    <mergeCell ref="C56:G56"/>
    <mergeCell ref="C57:H57"/>
    <mergeCell ref="H62:H63"/>
    <mergeCell ref="C63:G63"/>
    <mergeCell ref="H35:H36"/>
    <mergeCell ref="C36:G36"/>
    <mergeCell ref="C37:G37"/>
    <mergeCell ref="C38:G38"/>
    <mergeCell ref="H44:H45"/>
    <mergeCell ref="C45:G45"/>
    <mergeCell ref="H26:H27"/>
    <mergeCell ref="C27:G27"/>
    <mergeCell ref="C28:G28"/>
    <mergeCell ref="C29:G29"/>
    <mergeCell ref="C6:G6"/>
    <mergeCell ref="C7:G7"/>
    <mergeCell ref="H5:H6"/>
    <mergeCell ref="A11:C11"/>
    <mergeCell ref="C8:G8"/>
  </mergeCells>
  <printOptions/>
  <pageMargins left="0.16" right="0.21" top="0.16" bottom="0.2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Vodenkova</dc:creator>
  <cp:keywords/>
  <dc:description/>
  <cp:lastModifiedBy>uzivatel</cp:lastModifiedBy>
  <cp:lastPrinted>2021-06-28T09:06:13Z</cp:lastPrinted>
  <dcterms:created xsi:type="dcterms:W3CDTF">2001-12-07T09:58:17Z</dcterms:created>
  <dcterms:modified xsi:type="dcterms:W3CDTF">2022-07-20T14:57:15Z</dcterms:modified>
  <cp:category/>
  <cp:version/>
  <cp:contentType/>
  <cp:contentStatus/>
</cp:coreProperties>
</file>